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" sheetId="3" r:id="rId3"/>
  </sheets>
  <definedNames/>
  <calcPr fullCalcOnLoad="1"/>
</workbook>
</file>

<file path=xl/sharedStrings.xml><?xml version="1.0" encoding="utf-8"?>
<sst xmlns="http://schemas.openxmlformats.org/spreadsheetml/2006/main" count="461" uniqueCount="164">
  <si>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</si>
  <si>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</si>
  <si>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</si>
  <si>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</si>
  <si>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</si>
  <si>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</si>
  <si>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</si>
  <si>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</si>
  <si>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</si>
  <si>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</si>
  <si>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</si>
  <si>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</si>
  <si>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</si>
  <si>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</si>
  <si>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</si>
  <si>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</si>
  <si>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</si>
  <si>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</si>
  <si>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</si>
  <si>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</si>
  <si>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</si>
  <si>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</si>
  <si>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</si>
  <si>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</si>
  <si>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</si>
  <si>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</si>
  <si>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</si>
  <si>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</si>
  <si>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</si>
  <si>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</si>
  <si>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</si>
  <si>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</si>
  <si>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</si>
  <si>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</si>
  <si>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</si>
  <si>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</si>
  <si>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</si>
  <si>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</si>
  <si>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</si>
  <si>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</si>
  <si>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</si>
  <si>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</si>
  <si>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</si>
  <si>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</si>
  <si>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</si>
  <si>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</si>
  <si>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</si>
  <si>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</si>
  <si>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</si>
  <si>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</si>
  <si>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</si>
  <si>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</si>
  <si>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</si>
  <si>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</si>
  <si>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</si>
  <si>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</si>
  <si>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</si>
  <si>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</si>
  <si>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</si>
  <si>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</si>
  <si>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</si>
  <si>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</si>
  <si>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</si>
  <si>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</si>
  <si>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</si>
  <si>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</si>
  <si>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</si>
  <si>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</si>
  <si>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</si>
  <si>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</si>
  <si>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</si>
  <si>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</si>
  <si>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</si>
  <si>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</si>
  <si>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</si>
  <si>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</si>
  <si>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</si>
  <si>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</si>
  <si>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</si>
  <si>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</si>
  <si>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</si>
  <si>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</si>
  <si>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</si>
  <si>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</si>
  <si>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</si>
  <si>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</si>
  <si>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</si>
  <si>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</si>
  <si>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</si>
  <si>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</si>
  <si>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</si>
  <si>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</si>
  <si>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</si>
  <si>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</si>
  <si>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</si>
  <si>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</si>
  <si>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</si>
  <si>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</si>
  <si>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</si>
  <si>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</si>
  <si>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</si>
  <si>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</si>
  <si>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</si>
  <si>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</si>
  <si>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</si>
  <si>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</si>
  <si>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</si>
  <si>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</si>
  <si>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</si>
  <si>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</si>
  <si>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</si>
  <si>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</si>
  <si>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</si>
  <si>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</si>
  <si>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</si>
  <si>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</si>
  <si>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</si>
  <si>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</si>
  <si>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</si>
  <si>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</si>
  <si>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</si>
  <si>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</si>
  <si>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</si>
  <si>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</si>
  <si>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</si>
  <si>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</si>
  <si>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</si>
  <si>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</si>
  <si>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</si>
  <si>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</si>
  <si>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</si>
  <si>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</si>
  <si>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</si>
  <si>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</si>
  <si>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</si>
  <si>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</si>
  <si>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</si>
  <si>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</si>
  <si>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</si>
  <si>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</si>
  <si>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</si>
  <si>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</si>
  <si>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</si>
  <si>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</si>
  <si>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</si>
  <si>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</si>
  <si>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</si>
  <si>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</si>
  <si>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</si>
  <si>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</si>
  <si>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</si>
  <si>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</si>
  <si>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</si>
  <si>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</si>
  <si>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</si>
  <si>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</si>
  <si>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</si>
  <si>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</si>
  <si>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</si>
  <si>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</si>
  <si>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</si>
  <si>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</si>
  <si>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19.03.2018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</si>
  <si>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16.03.18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</si>
</sst>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5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4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1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Border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41" borderId="10" xfId="0" applyFont="1" applyFill="1" applyBorder="1" applyAlignment="1">
      <alignment wrapText="1"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23" fillId="13" borderId="17" xfId="55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35" fillId="37" borderId="18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0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09"/>
  <sheetViews>
    <sheetView tabSelected="1" zoomScale="78" zoomScaleNormal="78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111" sqref="B11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298" t="s">
        <v>162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186"/>
    </row>
    <row r="2" spans="2:25" s="1" customFormat="1" ht="15.75" customHeight="1">
      <c r="B2" s="299"/>
      <c r="C2" s="299"/>
      <c r="D2" s="299"/>
      <c r="E2" s="299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0"/>
      <c r="B3" s="302"/>
      <c r="C3" s="303" t="s">
        <v>0</v>
      </c>
      <c r="D3" s="304" t="s">
        <v>131</v>
      </c>
      <c r="E3" s="304" t="s">
        <v>131</v>
      </c>
      <c r="F3" s="25"/>
      <c r="G3" s="305" t="s">
        <v>26</v>
      </c>
      <c r="H3" s="306"/>
      <c r="I3" s="306"/>
      <c r="J3" s="306"/>
      <c r="K3" s="307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08" t="s">
        <v>160</v>
      </c>
      <c r="V3" s="309" t="s">
        <v>161</v>
      </c>
      <c r="W3" s="309"/>
      <c r="X3" s="309"/>
      <c r="Y3" s="194"/>
    </row>
    <row r="4" spans="1:24" ht="22.5" customHeight="1">
      <c r="A4" s="300"/>
      <c r="B4" s="302"/>
      <c r="C4" s="303"/>
      <c r="D4" s="304"/>
      <c r="E4" s="304"/>
      <c r="F4" s="292" t="s">
        <v>156</v>
      </c>
      <c r="G4" s="294" t="s">
        <v>31</v>
      </c>
      <c r="H4" s="282" t="s">
        <v>157</v>
      </c>
      <c r="I4" s="296" t="s">
        <v>158</v>
      </c>
      <c r="J4" s="282" t="s">
        <v>132</v>
      </c>
      <c r="K4" s="296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6"/>
      <c r="V4" s="280" t="s">
        <v>163</v>
      </c>
      <c r="W4" s="282" t="s">
        <v>44</v>
      </c>
      <c r="X4" s="284" t="s">
        <v>43</v>
      </c>
    </row>
    <row r="5" spans="1:24" ht="67.5" customHeight="1">
      <c r="A5" s="301"/>
      <c r="B5" s="302"/>
      <c r="C5" s="303"/>
      <c r="D5" s="304"/>
      <c r="E5" s="304"/>
      <c r="F5" s="293"/>
      <c r="G5" s="295"/>
      <c r="H5" s="283"/>
      <c r="I5" s="297"/>
      <c r="J5" s="283"/>
      <c r="K5" s="297"/>
      <c r="L5" s="285" t="s">
        <v>135</v>
      </c>
      <c r="M5" s="286"/>
      <c r="N5" s="287"/>
      <c r="O5" s="288" t="s">
        <v>153</v>
      </c>
      <c r="P5" s="289"/>
      <c r="Q5" s="290"/>
      <c r="R5" s="291" t="s">
        <v>159</v>
      </c>
      <c r="S5" s="291"/>
      <c r="T5" s="291"/>
      <c r="U5" s="297"/>
      <c r="V5" s="281"/>
      <c r="W5" s="283"/>
      <c r="X5" s="284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303279.20999999996</v>
      </c>
      <c r="H8" s="103">
        <f>G8-F8</f>
        <v>-58263.72900000005</v>
      </c>
      <c r="I8" s="210">
        <f aca="true" t="shared" si="0" ref="I8:I15">G8/F8</f>
        <v>0.8388470006877937</v>
      </c>
      <c r="J8" s="104">
        <f aca="true" t="shared" si="1" ref="J8:J52">G8-E8</f>
        <v>-1277354.59</v>
      </c>
      <c r="K8" s="156">
        <f aca="true" t="shared" si="2" ref="K8:K14">G8/E8</f>
        <v>0.19187189974047117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9733.439999999944</v>
      </c>
      <c r="T8" s="143">
        <f aca="true" t="shared" si="6" ref="T8:T20">G8/R8</f>
        <v>1.0331581681452946</v>
      </c>
      <c r="U8" s="103">
        <f>U9+U15+U18+U19+U23+U17</f>
        <v>119781.5</v>
      </c>
      <c r="V8" s="103">
        <f>V9+V15+V18+V19+V23+V17</f>
        <v>61387.29000000001</v>
      </c>
      <c r="W8" s="103">
        <f>V8-U8</f>
        <v>-58394.20999999999</v>
      </c>
      <c r="X8" s="143">
        <f aca="true" t="shared" si="7" ref="X8:X15">V8/U8</f>
        <v>0.5124939160053932</v>
      </c>
      <c r="Y8" s="199">
        <f aca="true" t="shared" si="8" ref="Y8:Y22">T8-Q8</f>
        <v>-0.15565824338583645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209196.339</v>
      </c>
      <c r="G9" s="106">
        <v>179364.04</v>
      </c>
      <c r="H9" s="102">
        <f>G9-F9</f>
        <v>-29832.299</v>
      </c>
      <c r="I9" s="208">
        <f t="shared" si="0"/>
        <v>0.8573956927611434</v>
      </c>
      <c r="J9" s="108">
        <f t="shared" si="1"/>
        <v>-776838.96</v>
      </c>
      <c r="K9" s="148">
        <f t="shared" si="2"/>
        <v>0.18757945750013336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17176.680000000022</v>
      </c>
      <c r="T9" s="144">
        <f t="shared" si="6"/>
        <v>1.1059064035569728</v>
      </c>
      <c r="U9" s="107">
        <f>F9-лютий!F9</f>
        <v>70204</v>
      </c>
      <c r="V9" s="110">
        <f>G9-лютий!G9</f>
        <v>39285.17000000001</v>
      </c>
      <c r="W9" s="111">
        <f>V9-U9</f>
        <v>-30918.829999999987</v>
      </c>
      <c r="X9" s="148">
        <f t="shared" si="7"/>
        <v>0.5595859210301409</v>
      </c>
      <c r="Y9" s="200">
        <f t="shared" si="8"/>
        <v>-0.12659698833018473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192878.7</v>
      </c>
      <c r="G10" s="94">
        <v>165038</v>
      </c>
      <c r="H10" s="71">
        <f aca="true" t="shared" si="9" ref="H10:H47">G10-F10</f>
        <v>-27840.70000000001</v>
      </c>
      <c r="I10" s="209">
        <f t="shared" si="0"/>
        <v>0.8556569491602752</v>
      </c>
      <c r="J10" s="72">
        <f t="shared" si="1"/>
        <v>-716765</v>
      </c>
      <c r="K10" s="75">
        <f t="shared" si="2"/>
        <v>0.1871597170796652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16722.630000000005</v>
      </c>
      <c r="T10" s="145">
        <f t="shared" si="6"/>
        <v>1.112750485671175</v>
      </c>
      <c r="U10" s="73">
        <f>F10-лютий!F10</f>
        <v>65100.000000000015</v>
      </c>
      <c r="V10" s="98">
        <f>G10-лютий!G10</f>
        <v>37248.55</v>
      </c>
      <c r="W10" s="74">
        <f aca="true" t="shared" si="10" ref="W10:W52">V10-U10</f>
        <v>-27851.45000000001</v>
      </c>
      <c r="X10" s="75">
        <f t="shared" si="7"/>
        <v>0.572174347158218</v>
      </c>
      <c r="Y10" s="198">
        <f t="shared" si="8"/>
        <v>-0.12940095895181591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10754.7</v>
      </c>
      <c r="G11" s="94">
        <v>8937.25</v>
      </c>
      <c r="H11" s="71">
        <f t="shared" si="9"/>
        <v>-1817.4500000000007</v>
      </c>
      <c r="I11" s="209">
        <f t="shared" si="0"/>
        <v>0.8310087682594586</v>
      </c>
      <c r="J11" s="72">
        <f t="shared" si="1"/>
        <v>-40962.75</v>
      </c>
      <c r="K11" s="75">
        <f t="shared" si="2"/>
        <v>0.17910320641282565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-167.22999999999956</v>
      </c>
      <c r="T11" s="145">
        <f t="shared" si="6"/>
        <v>0.9816321195719031</v>
      </c>
      <c r="U11" s="73">
        <f>F11-лютий!F11</f>
        <v>3670.000000000001</v>
      </c>
      <c r="V11" s="98">
        <f>G11-лютий!G11</f>
        <v>1249.8500000000004</v>
      </c>
      <c r="W11" s="74">
        <f t="shared" si="10"/>
        <v>-2420.1500000000005</v>
      </c>
      <c r="X11" s="75">
        <f t="shared" si="7"/>
        <v>0.340558583106267</v>
      </c>
      <c r="Y11" s="198">
        <f t="shared" si="8"/>
        <v>-0.19203235492159232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2294.409</v>
      </c>
      <c r="G12" s="94">
        <v>2173.77</v>
      </c>
      <c r="H12" s="71">
        <f t="shared" si="9"/>
        <v>-120.63900000000012</v>
      </c>
      <c r="I12" s="209">
        <f t="shared" si="0"/>
        <v>0.9474204468340213</v>
      </c>
      <c r="J12" s="72">
        <f t="shared" si="1"/>
        <v>-9826.23</v>
      </c>
      <c r="K12" s="75">
        <f t="shared" si="2"/>
        <v>0.1811475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409.0799999999999</v>
      </c>
      <c r="T12" s="145">
        <f t="shared" si="6"/>
        <v>1.2318140863267768</v>
      </c>
      <c r="U12" s="73">
        <f>F12-лютий!F12</f>
        <v>830</v>
      </c>
      <c r="V12" s="98">
        <f>G12-лютий!G12</f>
        <v>580.8499999999999</v>
      </c>
      <c r="W12" s="74">
        <f t="shared" si="10"/>
        <v>-249.1500000000001</v>
      </c>
      <c r="X12" s="75">
        <f t="shared" si="7"/>
        <v>0.6998192771084336</v>
      </c>
      <c r="Y12" s="198">
        <f t="shared" si="8"/>
        <v>0.23115949144595893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3056.9</v>
      </c>
      <c r="G13" s="94">
        <v>2907.39</v>
      </c>
      <c r="H13" s="71">
        <f t="shared" si="9"/>
        <v>-149.51000000000022</v>
      </c>
      <c r="I13" s="209">
        <f t="shared" si="0"/>
        <v>0.9510909745166671</v>
      </c>
      <c r="J13" s="72">
        <f t="shared" si="1"/>
        <v>-9092.61</v>
      </c>
      <c r="K13" s="75">
        <f t="shared" si="2"/>
        <v>0.24228249999999998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278.23</v>
      </c>
      <c r="T13" s="145">
        <f t="shared" si="6"/>
        <v>1.1058246740403779</v>
      </c>
      <c r="U13" s="73">
        <f>F13-лютий!F13</f>
        <v>571</v>
      </c>
      <c r="V13" s="98">
        <f>G13-лютий!G13</f>
        <v>205.92000000000007</v>
      </c>
      <c r="W13" s="74">
        <f t="shared" si="10"/>
        <v>-365.0799999999999</v>
      </c>
      <c r="X13" s="75">
        <f t="shared" si="7"/>
        <v>0.3606304728546411</v>
      </c>
      <c r="Y13" s="198">
        <f t="shared" si="8"/>
        <v>-0.0897743260403252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60</v>
      </c>
      <c r="G15" s="106">
        <v>337.62</v>
      </c>
      <c r="H15" s="102">
        <f t="shared" si="9"/>
        <v>277.62</v>
      </c>
      <c r="I15" s="208">
        <f t="shared" si="0"/>
        <v>5.627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F15-лютий!F15</f>
        <v>50</v>
      </c>
      <c r="V15" s="110">
        <f>G15-лютий!G15</f>
        <v>218.09</v>
      </c>
      <c r="W15" s="111">
        <f t="shared" si="10"/>
        <v>168.09</v>
      </c>
      <c r="X15" s="148">
        <f t="shared" si="7"/>
        <v>4.3618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33615</v>
      </c>
      <c r="G19" s="158">
        <v>21253.96</v>
      </c>
      <c r="H19" s="102">
        <f t="shared" si="9"/>
        <v>-12361.04</v>
      </c>
      <c r="I19" s="208">
        <f t="shared" si="12"/>
        <v>0.6322760672318904</v>
      </c>
      <c r="J19" s="108">
        <f t="shared" si="1"/>
        <v>-130474.04000000001</v>
      </c>
      <c r="K19" s="108">
        <f t="shared" si="11"/>
        <v>14.007935252557207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-6379.9000000000015</v>
      </c>
      <c r="T19" s="146">
        <f t="shared" si="6"/>
        <v>0.7691274400319028</v>
      </c>
      <c r="U19" s="107">
        <f>F19-лютий!F19</f>
        <v>24549</v>
      </c>
      <c r="V19" s="110">
        <f>G19-лютий!G19</f>
        <v>12725.39</v>
      </c>
      <c r="W19" s="111">
        <f t="shared" si="10"/>
        <v>-11823.61</v>
      </c>
      <c r="X19" s="148">
        <f t="shared" si="13"/>
        <v>0.5183669395902073</v>
      </c>
      <c r="Y19" s="197">
        <f t="shared" si="8"/>
        <v>-0.47505317345488773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13215</v>
      </c>
      <c r="G20" s="141">
        <v>9278.59</v>
      </c>
      <c r="H20" s="170">
        <f t="shared" si="9"/>
        <v>-3936.41</v>
      </c>
      <c r="I20" s="211">
        <f t="shared" si="12"/>
        <v>0.7021256148316307</v>
      </c>
      <c r="J20" s="171">
        <f t="shared" si="1"/>
        <v>-57429.41</v>
      </c>
      <c r="K20" s="171">
        <f t="shared" si="11"/>
        <v>13.909261258020027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-8455.470000000001</v>
      </c>
      <c r="T20" s="172">
        <f t="shared" si="6"/>
        <v>0.5232073197000574</v>
      </c>
      <c r="U20" s="136">
        <f>F20-лютий!F20</f>
        <v>4149</v>
      </c>
      <c r="V20" s="124">
        <f>G20-лютий!G20</f>
        <v>750.0200000000004</v>
      </c>
      <c r="W20" s="116">
        <f t="shared" si="10"/>
        <v>-3398.9799999999996</v>
      </c>
      <c r="X20" s="180">
        <f t="shared" si="13"/>
        <v>0.180771270185587</v>
      </c>
      <c r="Y20" s="197">
        <f t="shared" si="8"/>
        <v>-0.5751117292400766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3900</v>
      </c>
      <c r="G21" s="141">
        <v>2685.97</v>
      </c>
      <c r="H21" s="170">
        <f t="shared" si="9"/>
        <v>-1214.0300000000002</v>
      </c>
      <c r="I21" s="211">
        <f t="shared" si="12"/>
        <v>0.6887102564102564</v>
      </c>
      <c r="J21" s="171">
        <f t="shared" si="1"/>
        <v>-13010.03</v>
      </c>
      <c r="K21" s="171">
        <f t="shared" si="11"/>
        <v>17.112449031600406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449.17999999999984</v>
      </c>
      <c r="T21" s="172"/>
      <c r="U21" s="136">
        <f>F21-лютий!F21</f>
        <v>3900</v>
      </c>
      <c r="V21" s="124">
        <f>G21-лютий!G21</f>
        <v>2685.97</v>
      </c>
      <c r="W21" s="116">
        <f t="shared" si="10"/>
        <v>-1214.0300000000002</v>
      </c>
      <c r="X21" s="180">
        <f t="shared" si="13"/>
        <v>0.6887102564102564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16500</v>
      </c>
      <c r="G22" s="141">
        <v>9289.4</v>
      </c>
      <c r="H22" s="170">
        <f t="shared" si="9"/>
        <v>-7210.6</v>
      </c>
      <c r="I22" s="211">
        <f t="shared" si="12"/>
        <v>0.5629939393939394</v>
      </c>
      <c r="J22" s="171">
        <f t="shared" si="1"/>
        <v>-60034.6</v>
      </c>
      <c r="K22" s="171">
        <f t="shared" si="11"/>
        <v>13.399976919969994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1626.3899999999994</v>
      </c>
      <c r="T22" s="172"/>
      <c r="U22" s="136">
        <f>F22-лютий!F22</f>
        <v>16500</v>
      </c>
      <c r="V22" s="124">
        <f>G22-лютий!G22</f>
        <v>9289.4</v>
      </c>
      <c r="W22" s="116">
        <f t="shared" si="10"/>
        <v>-7210.6</v>
      </c>
      <c r="X22" s="180">
        <f t="shared" si="13"/>
        <v>0.5629939393939394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102129.35</v>
      </c>
      <c r="H23" s="102">
        <f t="shared" si="9"/>
        <v>-16422.25</v>
      </c>
      <c r="I23" s="208">
        <f t="shared" si="12"/>
        <v>0.8614759311557162</v>
      </c>
      <c r="J23" s="108">
        <f t="shared" si="1"/>
        <v>-369437.85</v>
      </c>
      <c r="K23" s="108">
        <f t="shared" si="11"/>
        <v>21.65743291730214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-1843.1499999999942</v>
      </c>
      <c r="T23" s="147">
        <f aca="true" t="shared" si="14" ref="T23:T41">G23/R23</f>
        <v>0.9822727163432639</v>
      </c>
      <c r="U23" s="107">
        <f>F23-лютий!F23</f>
        <v>24978.5</v>
      </c>
      <c r="V23" s="110">
        <f>G23-лютий!G23</f>
        <v>9158.64</v>
      </c>
      <c r="W23" s="111">
        <f t="shared" si="10"/>
        <v>-15819.86</v>
      </c>
      <c r="X23" s="148">
        <f t="shared" si="13"/>
        <v>0.3666609283984226</v>
      </c>
      <c r="Y23" s="197">
        <f>T23-Q23</f>
        <v>-0.11259883742143151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37080.17</v>
      </c>
      <c r="H24" s="102">
        <f t="shared" si="9"/>
        <v>-12788.839999999997</v>
      </c>
      <c r="I24" s="208">
        <f t="shared" si="12"/>
        <v>0.743551355842035</v>
      </c>
      <c r="J24" s="108">
        <f t="shared" si="1"/>
        <v>-179761.83000000002</v>
      </c>
      <c r="K24" s="148">
        <f aca="true" t="shared" si="15" ref="K24:K41">G24/E24</f>
        <v>0.17100086699071212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-11483.190000000002</v>
      </c>
      <c r="T24" s="147">
        <f t="shared" si="14"/>
        <v>0.7635421025233838</v>
      </c>
      <c r="U24" s="107">
        <f>F24-лютий!F24</f>
        <v>16176.499999999993</v>
      </c>
      <c r="V24" s="110">
        <f>G24-лютий!G24</f>
        <v>4172.149999999994</v>
      </c>
      <c r="W24" s="111">
        <f t="shared" si="10"/>
        <v>-12004.349999999999</v>
      </c>
      <c r="X24" s="148">
        <f t="shared" si="13"/>
        <v>0.25791425833771187</v>
      </c>
      <c r="Y24" s="197">
        <f aca="true" t="shared" si="16" ref="Y24:Y99">T24-Q24</f>
        <v>-0.2828359423089949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6357.5</v>
      </c>
      <c r="G25" s="141">
        <v>5858.1</v>
      </c>
      <c r="H25" s="170">
        <f t="shared" si="9"/>
        <v>-499.39999999999964</v>
      </c>
      <c r="I25" s="211">
        <f t="shared" si="12"/>
        <v>0.9214471097129375</v>
      </c>
      <c r="J25" s="171">
        <f t="shared" si="1"/>
        <v>-22925.9</v>
      </c>
      <c r="K25" s="180">
        <f t="shared" si="15"/>
        <v>0.20351931628682604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644.1600000000008</v>
      </c>
      <c r="T25" s="152">
        <f t="shared" si="14"/>
        <v>1.1235457254974166</v>
      </c>
      <c r="U25" s="136">
        <f>F25-лютий!F25</f>
        <v>936.5</v>
      </c>
      <c r="V25" s="124">
        <f>G25-лютий!G25</f>
        <v>305.5799999999999</v>
      </c>
      <c r="W25" s="116">
        <f t="shared" si="10"/>
        <v>-630.9200000000001</v>
      </c>
      <c r="X25" s="180">
        <f t="shared" si="13"/>
        <v>0.3263000533902829</v>
      </c>
      <c r="Y25" s="197">
        <f t="shared" si="16"/>
        <v>-0.009051220457122033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211.61</v>
      </c>
      <c r="G26" s="139">
        <f>G28+G29</f>
        <v>411.04999999999995</v>
      </c>
      <c r="H26" s="158">
        <f t="shared" si="9"/>
        <v>199.43999999999994</v>
      </c>
      <c r="I26" s="212">
        <f t="shared" si="12"/>
        <v>1.9424885402391188</v>
      </c>
      <c r="J26" s="176">
        <f t="shared" si="1"/>
        <v>-1110.95</v>
      </c>
      <c r="K26" s="191">
        <f t="shared" si="15"/>
        <v>0.2700722733245729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253.96999999999994</v>
      </c>
      <c r="T26" s="162">
        <f t="shared" si="14"/>
        <v>2.6168194550547486</v>
      </c>
      <c r="U26" s="167">
        <f>F26-лютий!F26</f>
        <v>16.5</v>
      </c>
      <c r="V26" s="167">
        <f>G26-лютий!G26</f>
        <v>97.69999999999993</v>
      </c>
      <c r="W26" s="176">
        <f t="shared" si="10"/>
        <v>81.19999999999993</v>
      </c>
      <c r="X26" s="191">
        <f t="shared" si="13"/>
        <v>5.921212121212117</v>
      </c>
      <c r="Y26" s="197">
        <f t="shared" si="16"/>
        <v>1.6107978672327656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5447.04</v>
      </c>
      <c r="H27" s="158">
        <f t="shared" si="9"/>
        <v>-698.8500000000004</v>
      </c>
      <c r="I27" s="212">
        <f t="shared" si="12"/>
        <v>0.8862898620053401</v>
      </c>
      <c r="J27" s="176">
        <f t="shared" si="1"/>
        <v>-21814.96</v>
      </c>
      <c r="K27" s="191">
        <f t="shared" si="15"/>
        <v>0.1998033893331377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390.1700000000001</v>
      </c>
      <c r="T27" s="162">
        <f t="shared" si="14"/>
        <v>1.0771564228465433</v>
      </c>
      <c r="U27" s="167">
        <f>F27-лютий!F27</f>
        <v>920</v>
      </c>
      <c r="V27" s="167">
        <f>G27-лютий!G27</f>
        <v>207.8700000000008</v>
      </c>
      <c r="W27" s="176">
        <f t="shared" si="10"/>
        <v>-712.1299999999992</v>
      </c>
      <c r="X27" s="191">
        <f t="shared" si="13"/>
        <v>0.2259456521739139</v>
      </c>
      <c r="Y27" s="197">
        <f t="shared" si="16"/>
        <v>-0.06345194624498651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67.8</v>
      </c>
      <c r="G28" s="206">
        <v>76.84</v>
      </c>
      <c r="H28" s="218">
        <f t="shared" si="9"/>
        <v>9.040000000000006</v>
      </c>
      <c r="I28" s="220">
        <f t="shared" si="12"/>
        <v>1.1333333333333335</v>
      </c>
      <c r="J28" s="221">
        <f t="shared" si="1"/>
        <v>-239.16</v>
      </c>
      <c r="K28" s="222">
        <f t="shared" si="15"/>
        <v>0.24316455696202532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-55.49000000000001</v>
      </c>
      <c r="T28" s="222">
        <f t="shared" si="14"/>
        <v>0.5806695382755233</v>
      </c>
      <c r="U28" s="206">
        <f>F28-лютий!F28</f>
        <v>8.5</v>
      </c>
      <c r="V28" s="206">
        <f>G28-лютий!G28</f>
        <v>2.680000000000007</v>
      </c>
      <c r="W28" s="221">
        <f t="shared" si="10"/>
        <v>-5.819999999999993</v>
      </c>
      <c r="X28" s="222">
        <f t="shared" si="13"/>
        <v>0.3152941176470596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143.81</v>
      </c>
      <c r="G29" s="206">
        <v>334.21</v>
      </c>
      <c r="H29" s="218">
        <f t="shared" si="9"/>
        <v>190.39999999999998</v>
      </c>
      <c r="I29" s="220">
        <f t="shared" si="12"/>
        <v>2.3239691259300463</v>
      </c>
      <c r="J29" s="221">
        <f t="shared" si="1"/>
        <v>-871.79</v>
      </c>
      <c r="K29" s="222">
        <f t="shared" si="15"/>
        <v>0.27712271973466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309.46</v>
      </c>
      <c r="T29" s="222">
        <f t="shared" si="14"/>
        <v>13.503434343434343</v>
      </c>
      <c r="U29" s="206">
        <f>F29-лютий!F29</f>
        <v>8</v>
      </c>
      <c r="V29" s="206">
        <f>G29-лютий!G29</f>
        <v>95.01999999999998</v>
      </c>
      <c r="W29" s="221">
        <f t="shared" si="10"/>
        <v>87.01999999999998</v>
      </c>
      <c r="X29" s="222">
        <f t="shared" si="13"/>
        <v>11.877499999999998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320.09</v>
      </c>
      <c r="G30" s="206">
        <v>510.74</v>
      </c>
      <c r="H30" s="218">
        <f t="shared" si="9"/>
        <v>190.65000000000003</v>
      </c>
      <c r="I30" s="220">
        <f t="shared" si="12"/>
        <v>1.5956137336374145</v>
      </c>
      <c r="J30" s="221">
        <f t="shared" si="1"/>
        <v>-1844.26</v>
      </c>
      <c r="K30" s="222">
        <f t="shared" si="15"/>
        <v>0.21687473460721868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445.45</v>
      </c>
      <c r="T30" s="222">
        <f t="shared" si="14"/>
        <v>7.822637463623831</v>
      </c>
      <c r="U30" s="206">
        <f>F30-лютий!F30</f>
        <v>20</v>
      </c>
      <c r="V30" s="206">
        <f>G30-лютий!G30</f>
        <v>44.80000000000001</v>
      </c>
      <c r="W30" s="221">
        <f t="shared" si="10"/>
        <v>24.80000000000001</v>
      </c>
      <c r="X30" s="222">
        <f t="shared" si="13"/>
        <v>2.2400000000000007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5825.8</v>
      </c>
      <c r="G31" s="206">
        <v>4936.3</v>
      </c>
      <c r="H31" s="218">
        <f t="shared" si="9"/>
        <v>-889.5</v>
      </c>
      <c r="I31" s="220">
        <f t="shared" si="12"/>
        <v>0.8473171066634625</v>
      </c>
      <c r="J31" s="221">
        <f t="shared" si="1"/>
        <v>-19970.7</v>
      </c>
      <c r="K31" s="222">
        <f t="shared" si="15"/>
        <v>0.1981892640623118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-55.279999999999745</v>
      </c>
      <c r="T31" s="222">
        <f t="shared" si="14"/>
        <v>0.9889253502898883</v>
      </c>
      <c r="U31" s="206">
        <f>F31-лютий!F31</f>
        <v>900</v>
      </c>
      <c r="V31" s="206">
        <f>G31-лютий!G31</f>
        <v>163.07000000000062</v>
      </c>
      <c r="W31" s="221"/>
      <c r="X31" s="222">
        <f t="shared" si="13"/>
        <v>0.18118888888888957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160.03</v>
      </c>
      <c r="G32" s="120">
        <v>330.48</v>
      </c>
      <c r="H32" s="170">
        <f t="shared" si="9"/>
        <v>170.45000000000002</v>
      </c>
      <c r="I32" s="211">
        <f t="shared" si="12"/>
        <v>2.0651127913516216</v>
      </c>
      <c r="J32" s="171">
        <f t="shared" si="1"/>
        <v>48.48000000000002</v>
      </c>
      <c r="K32" s="180">
        <f t="shared" si="15"/>
        <v>1.1719148936170214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299.23</v>
      </c>
      <c r="T32" s="150">
        <f t="shared" si="14"/>
        <v>10.57536</v>
      </c>
      <c r="U32" s="136">
        <f>F32-лютий!F32</f>
        <v>1</v>
      </c>
      <c r="V32" s="124">
        <f>G32-лютий!G32</f>
        <v>64.66000000000003</v>
      </c>
      <c r="W32" s="116">
        <f t="shared" si="10"/>
        <v>63.660000000000025</v>
      </c>
      <c r="X32" s="180">
        <f t="shared" si="13"/>
        <v>64.66000000000003</v>
      </c>
      <c r="Y32" s="198">
        <f t="shared" si="16"/>
        <v>10.138326866069491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171.34</v>
      </c>
      <c r="T33" s="75">
        <f t="shared" si="14"/>
        <v>-2.4268</v>
      </c>
      <c r="U33" s="73">
        <f>F33-лютий!F33</f>
        <v>0</v>
      </c>
      <c r="V33" s="98">
        <f>G33-лютий!G33</f>
        <v>60.5</v>
      </c>
      <c r="W33" s="74">
        <f t="shared" si="10"/>
        <v>60.5</v>
      </c>
      <c r="X33" s="75" t="e">
        <f t="shared" si="13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132.18</v>
      </c>
      <c r="G34" s="94">
        <v>209.15</v>
      </c>
      <c r="H34" s="71">
        <f t="shared" si="9"/>
        <v>76.97</v>
      </c>
      <c r="I34" s="209">
        <f t="shared" si="12"/>
        <v>1.5823119987895293</v>
      </c>
      <c r="J34" s="72">
        <f t="shared" si="1"/>
        <v>27.150000000000006</v>
      </c>
      <c r="K34" s="75">
        <f t="shared" si="15"/>
        <v>1.1491758241758243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127.9</v>
      </c>
      <c r="T34" s="75">
        <f t="shared" si="14"/>
        <v>2.574153846153846</v>
      </c>
      <c r="U34" s="73">
        <f>F34-лютий!F34</f>
        <v>1</v>
      </c>
      <c r="V34" s="98">
        <f>G34-лютий!G34</f>
        <v>4.170000000000016</v>
      </c>
      <c r="W34" s="74"/>
      <c r="X34" s="75">
        <f t="shared" si="13"/>
        <v>4.170000000000016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43351.479999999996</v>
      </c>
      <c r="G35" s="120">
        <v>30891.59</v>
      </c>
      <c r="H35" s="102">
        <f t="shared" si="9"/>
        <v>-12459.889999999996</v>
      </c>
      <c r="I35" s="211">
        <f t="shared" si="12"/>
        <v>0.7125844377170053</v>
      </c>
      <c r="J35" s="171">
        <f t="shared" si="1"/>
        <v>-156884.41</v>
      </c>
      <c r="K35" s="180">
        <f t="shared" si="15"/>
        <v>0.1645129835548739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-12426.579999999998</v>
      </c>
      <c r="T35" s="149">
        <f t="shared" si="14"/>
        <v>0.7131323876331803</v>
      </c>
      <c r="U35" s="136">
        <f>F35-лютий!F35</f>
        <v>15238.999999999996</v>
      </c>
      <c r="V35" s="124">
        <f>G35-лютий!G35</f>
        <v>3801.91</v>
      </c>
      <c r="W35" s="116">
        <f t="shared" si="10"/>
        <v>-11437.089999999997</v>
      </c>
      <c r="X35" s="180">
        <f t="shared" si="13"/>
        <v>0.24948553054662384</v>
      </c>
      <c r="Y35" s="198">
        <f t="shared" si="16"/>
        <v>-0.323321392294039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v>4326.71</v>
      </c>
      <c r="H36" s="158">
        <f t="shared" si="9"/>
        <v>-10038.52</v>
      </c>
      <c r="I36" s="212">
        <f t="shared" si="12"/>
        <v>0.30119322837156104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-10108.73</v>
      </c>
      <c r="T36" s="162">
        <f t="shared" si="14"/>
        <v>0.2997283075541861</v>
      </c>
      <c r="U36" s="167">
        <f>F36-лютий!F36</f>
        <v>5139</v>
      </c>
      <c r="V36" s="167">
        <f>G36-лютий!G36</f>
        <v>0</v>
      </c>
      <c r="W36" s="176">
        <f t="shared" si="10"/>
        <v>-5139</v>
      </c>
      <c r="X36" s="191">
        <f aca="true" t="shared" si="18" ref="X36:X41">V36/U36*100</f>
        <v>0</v>
      </c>
      <c r="Y36" s="197">
        <f t="shared" si="16"/>
        <v>-0.7357838384282862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21536.2</v>
      </c>
      <c r="H37" s="158">
        <f t="shared" si="9"/>
        <v>-7450.049999999999</v>
      </c>
      <c r="I37" s="212">
        <f t="shared" si="12"/>
        <v>0.7429798611410583</v>
      </c>
      <c r="J37" s="176">
        <f t="shared" si="1"/>
        <v>-105549.8</v>
      </c>
      <c r="K37" s="191">
        <f t="shared" si="15"/>
        <v>0.16946162441181561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-7346.5300000000025</v>
      </c>
      <c r="T37" s="162">
        <f t="shared" si="14"/>
        <v>0.7456428114655366</v>
      </c>
      <c r="U37" s="167">
        <f>F37-січень!F37</f>
        <v>19700</v>
      </c>
      <c r="V37" s="167">
        <f>G37-лютий!G37</f>
        <v>2566.540000000001</v>
      </c>
      <c r="W37" s="176">
        <f t="shared" si="10"/>
        <v>-17133.46</v>
      </c>
      <c r="X37" s="191">
        <f>V37/U37</f>
        <v>0.1302812182741117</v>
      </c>
      <c r="Y37" s="197">
        <f t="shared" si="16"/>
        <v>-0.2912612507986406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13784.4</v>
      </c>
      <c r="G38" s="206">
        <v>9165.13</v>
      </c>
      <c r="H38" s="218">
        <f t="shared" si="9"/>
        <v>-4619.27</v>
      </c>
      <c r="I38" s="220">
        <f t="shared" si="12"/>
        <v>0.6648914715185281</v>
      </c>
      <c r="J38" s="221">
        <f t="shared" si="1"/>
        <v>-48124.87</v>
      </c>
      <c r="K38" s="222">
        <f t="shared" si="15"/>
        <v>0.15997783208238783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-4973.01</v>
      </c>
      <c r="T38" s="222">
        <f t="shared" si="14"/>
        <v>0.6482557111472937</v>
      </c>
      <c r="U38" s="206">
        <f>F38-лютий!F38</f>
        <v>4900</v>
      </c>
      <c r="V38" s="206">
        <f>G38-лютий!G38</f>
        <v>1210.3199999999988</v>
      </c>
      <c r="W38" s="221">
        <f t="shared" si="10"/>
        <v>-3689.680000000001</v>
      </c>
      <c r="X38" s="222">
        <f t="shared" si="18"/>
        <v>24.70040816326528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24393.45</v>
      </c>
      <c r="G39" s="206">
        <v>17786.05</v>
      </c>
      <c r="H39" s="218">
        <f t="shared" si="9"/>
        <v>-6607.4000000000015</v>
      </c>
      <c r="I39" s="220">
        <f t="shared" si="12"/>
        <v>0.7291322055715775</v>
      </c>
      <c r="J39" s="221">
        <f t="shared" si="1"/>
        <v>-88199.95</v>
      </c>
      <c r="K39" s="222">
        <f t="shared" si="15"/>
        <v>0.16781508878531126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-6386.350000000002</v>
      </c>
      <c r="T39" s="222">
        <f t="shared" si="14"/>
        <v>0.735799920570568</v>
      </c>
      <c r="U39" s="206">
        <f>F39-лютий!F39</f>
        <v>8600</v>
      </c>
      <c r="V39" s="206">
        <f>G39-лютий!G39</f>
        <v>1926.6299999999992</v>
      </c>
      <c r="W39" s="221">
        <f t="shared" si="10"/>
        <v>-6673.370000000001</v>
      </c>
      <c r="X39" s="222">
        <f t="shared" si="18"/>
        <v>22.402674418604644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580.83</v>
      </c>
      <c r="G40" s="206">
        <v>190.25</v>
      </c>
      <c r="H40" s="218">
        <f t="shared" si="9"/>
        <v>-390.58000000000004</v>
      </c>
      <c r="I40" s="220">
        <f t="shared" si="12"/>
        <v>0.32754850816934383</v>
      </c>
      <c r="J40" s="221">
        <f t="shared" si="1"/>
        <v>-3209.75</v>
      </c>
      <c r="K40" s="222">
        <f t="shared" si="15"/>
        <v>0.055955882352941175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-107.05000000000001</v>
      </c>
      <c r="T40" s="222">
        <f t="shared" si="14"/>
        <v>0.6399260006727211</v>
      </c>
      <c r="U40" s="206">
        <f>F40-лютий!F40</f>
        <v>239.00000000000006</v>
      </c>
      <c r="V40" s="206">
        <f>G40-лютий!G40</f>
        <v>25.039999999999992</v>
      </c>
      <c r="W40" s="221">
        <f t="shared" si="10"/>
        <v>-213.96000000000006</v>
      </c>
      <c r="X40" s="222">
        <f t="shared" si="18"/>
        <v>10.47698744769874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4592.8</v>
      </c>
      <c r="G41" s="206">
        <v>3750.15</v>
      </c>
      <c r="H41" s="218">
        <f t="shared" si="9"/>
        <v>-842.6500000000001</v>
      </c>
      <c r="I41" s="220">
        <f t="shared" si="12"/>
        <v>0.8165280438947918</v>
      </c>
      <c r="J41" s="221">
        <f t="shared" si="1"/>
        <v>-17349.85</v>
      </c>
      <c r="K41" s="222">
        <f t="shared" si="15"/>
        <v>0.17773222748815165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-960.1799999999998</v>
      </c>
      <c r="T41" s="222">
        <f t="shared" si="14"/>
        <v>0.7961544095636611</v>
      </c>
      <c r="U41" s="206">
        <f>F41-лютий!F41</f>
        <v>1500</v>
      </c>
      <c r="V41" s="206">
        <f>G41-лютий!G41</f>
        <v>639.9100000000003</v>
      </c>
      <c r="W41" s="221">
        <f t="shared" si="10"/>
        <v>-860.0899999999997</v>
      </c>
      <c r="X41" s="222">
        <f t="shared" si="18"/>
        <v>42.660666666666685</v>
      </c>
      <c r="Y41" s="197"/>
    </row>
    <row r="42" spans="1:25" s="6" customFormat="1" ht="18" hidden="1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33.43</v>
      </c>
      <c r="G43" s="106">
        <v>42.13</v>
      </c>
      <c r="H43" s="102">
        <f t="shared" si="9"/>
        <v>8.700000000000003</v>
      </c>
      <c r="I43" s="208">
        <f>G43/F43</f>
        <v>1.2602452886628777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4.93</v>
      </c>
      <c r="T43" s="148">
        <f aca="true" t="shared" si="19" ref="T43:T51">G43/R43</f>
        <v>1.1325268817204301</v>
      </c>
      <c r="U43" s="107">
        <f>F43-лютий!F43</f>
        <v>1</v>
      </c>
      <c r="V43" s="110">
        <f>G43-лютий!G43</f>
        <v>0</v>
      </c>
      <c r="W43" s="111">
        <f t="shared" si="10"/>
        <v>-1</v>
      </c>
      <c r="X43" s="148">
        <f>V43/U43</f>
        <v>0</v>
      </c>
      <c r="Y43" s="197">
        <f t="shared" si="16"/>
        <v>0.020423833639828137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25.9</v>
      </c>
      <c r="G44" s="94">
        <v>33.8</v>
      </c>
      <c r="H44" s="71">
        <f t="shared" si="9"/>
        <v>7.899999999999999</v>
      </c>
      <c r="I44" s="209">
        <f>G44/F44</f>
        <v>1.305019305019305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10.939999999999998</v>
      </c>
      <c r="T44" s="75">
        <f t="shared" si="19"/>
        <v>1.478565179352581</v>
      </c>
      <c r="U44" s="73">
        <f>F44-лютий!F44</f>
        <v>1</v>
      </c>
      <c r="V44" s="98">
        <f>G44-лютий!G44</f>
        <v>0</v>
      </c>
      <c r="W44" s="74">
        <f t="shared" si="10"/>
        <v>-1</v>
      </c>
      <c r="X44" s="75">
        <f>V44/U44</f>
        <v>0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65008.81</v>
      </c>
      <c r="H47" s="102">
        <f t="shared" si="9"/>
        <v>-3640.350000000006</v>
      </c>
      <c r="I47" s="208">
        <f>G47/F47</f>
        <v>0.9469716745259519</v>
      </c>
      <c r="J47" s="108">
        <f t="shared" si="1"/>
        <v>-189541.99</v>
      </c>
      <c r="K47" s="148">
        <f>G47/E47</f>
        <v>0.255386390457229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9612.189999999995</v>
      </c>
      <c r="T47" s="160">
        <f t="shared" si="19"/>
        <v>1.1735158210013534</v>
      </c>
      <c r="U47" s="107">
        <f>F47-лютий!F47</f>
        <v>8801</v>
      </c>
      <c r="V47" s="110">
        <f>G47-лютий!G47</f>
        <v>4985.909999999996</v>
      </c>
      <c r="W47" s="111">
        <f t="shared" si="10"/>
        <v>-3815.090000000004</v>
      </c>
      <c r="X47" s="148">
        <f>V47/U47</f>
        <v>0.5665163049653444</v>
      </c>
      <c r="Y47" s="197">
        <f t="shared" si="16"/>
        <v>0.033914186516449396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14983.87</v>
      </c>
      <c r="G49" s="94">
        <v>14118.02</v>
      </c>
      <c r="H49" s="71">
        <f>G49-F49</f>
        <v>-865.8500000000004</v>
      </c>
      <c r="I49" s="209">
        <f>G49/F49</f>
        <v>0.9422145280224669</v>
      </c>
      <c r="J49" s="72">
        <f t="shared" si="1"/>
        <v>-41596.979999999996</v>
      </c>
      <c r="K49" s="75">
        <f>G49/E49</f>
        <v>0.2533971102934578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3170.1000000000004</v>
      </c>
      <c r="T49" s="153">
        <f t="shared" si="19"/>
        <v>1.2895618528451067</v>
      </c>
      <c r="U49" s="73">
        <f>F49-лютий!F49</f>
        <v>1400</v>
      </c>
      <c r="V49" s="98">
        <f>G49-лютий!G49</f>
        <v>524.3900000000012</v>
      </c>
      <c r="W49" s="74">
        <f t="shared" si="10"/>
        <v>-875.6099999999988</v>
      </c>
      <c r="X49" s="75">
        <f>V49/U49</f>
        <v>0.37456428571428657</v>
      </c>
      <c r="Y49" s="197">
        <f t="shared" si="16"/>
        <v>0.05228494132278638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53640.49</v>
      </c>
      <c r="G50" s="94">
        <v>50868.96</v>
      </c>
      <c r="H50" s="71">
        <f>G50-F50</f>
        <v>-2771.529999999999</v>
      </c>
      <c r="I50" s="209">
        <f>G50/F50</f>
        <v>0.9483313817603083</v>
      </c>
      <c r="J50" s="72">
        <f t="shared" si="1"/>
        <v>-147886.04</v>
      </c>
      <c r="K50" s="75">
        <f>G50/E50</f>
        <v>0.2559380141380091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6436.379999999997</v>
      </c>
      <c r="T50" s="153">
        <f t="shared" si="19"/>
        <v>1.1448572196347815</v>
      </c>
      <c r="U50" s="73">
        <f>F50-лютий!F50</f>
        <v>7400</v>
      </c>
      <c r="V50" s="98">
        <f>G50-лютий!G50</f>
        <v>4461.519999999997</v>
      </c>
      <c r="W50" s="74">
        <f t="shared" si="10"/>
        <v>-2938.480000000003</v>
      </c>
      <c r="X50" s="75">
        <f>V50/U50</f>
        <v>0.6029081081081077</v>
      </c>
      <c r="Y50" s="197">
        <f t="shared" si="16"/>
        <v>0.029948752579371574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24.8</v>
      </c>
      <c r="G51" s="94">
        <v>21.84</v>
      </c>
      <c r="H51" s="71">
        <f>G51-F51</f>
        <v>-2.960000000000001</v>
      </c>
      <c r="I51" s="209">
        <f>G51/F51</f>
        <v>0.8806451612903226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19"/>
        <v>1.3556797020484173</v>
      </c>
      <c r="U51" s="73">
        <f>F51-лютий!F51</f>
        <v>1</v>
      </c>
      <c r="V51" s="98">
        <f>G51-лютий!G51</f>
        <v>0</v>
      </c>
      <c r="W51" s="74">
        <f t="shared" si="10"/>
        <v>-1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9797.01</v>
      </c>
      <c r="H53" s="103">
        <f>H54+H55+H56+H57+H58+H60+H62+H63+H64+H65+H66+H71+H72+H76+H59+H61</f>
        <v>-846.0380000000004</v>
      </c>
      <c r="I53" s="143">
        <f aca="true" t="shared" si="20" ref="I53:I72">G53/F53</f>
        <v>0.9205079221666577</v>
      </c>
      <c r="J53" s="104">
        <f>G53-E53</f>
        <v>-37451.89</v>
      </c>
      <c r="K53" s="156">
        <f aca="true" t="shared" si="21" ref="K53:K72">G53/E53</f>
        <v>0.20734895415554647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-4077.2199999999993</v>
      </c>
      <c r="T53" s="143">
        <f>G53/R53</f>
        <v>0.7061299978449255</v>
      </c>
      <c r="U53" s="103">
        <f>U54+U55+U56+U57+U58+U60+U62+U63+U64+U65+U66+U71+U72+U76+U59+U61</f>
        <v>3607.5</v>
      </c>
      <c r="V53" s="103">
        <f>V54+V55+V56+V57+V58+V60+V62+V63+V64+V65+V66+V71+V72+V76+V59+V61</f>
        <v>2851.33</v>
      </c>
      <c r="W53" s="103">
        <f>W54+W55+W56+W57+W58+W60+W62+W63+W64+W65+W66+W71+W72+W76</f>
        <v>-739.3700000000002</v>
      </c>
      <c r="X53" s="143">
        <f>V53/U53</f>
        <v>0.7903894663894664</v>
      </c>
      <c r="Y53" s="197">
        <f t="shared" si="16"/>
        <v>0.02512347415500349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28</v>
      </c>
      <c r="G56" s="106">
        <v>51.82</v>
      </c>
      <c r="H56" s="102">
        <f t="shared" si="22"/>
        <v>23.82</v>
      </c>
      <c r="I56" s="213">
        <f t="shared" si="20"/>
        <v>1.8507142857142858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-20.259999999999998</v>
      </c>
      <c r="T56" s="155">
        <f t="shared" si="27"/>
        <v>0.7189234184239733</v>
      </c>
      <c r="U56" s="107">
        <f>F56-лютий!F56</f>
        <v>14</v>
      </c>
      <c r="V56" s="110">
        <f>G56-лютий!G56</f>
        <v>38.59</v>
      </c>
      <c r="W56" s="111">
        <f t="shared" si="23"/>
        <v>24.590000000000003</v>
      </c>
      <c r="X56" s="155">
        <f t="shared" si="28"/>
        <v>2.7564285714285717</v>
      </c>
      <c r="Y56" s="197">
        <f t="shared" si="16"/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148.43</v>
      </c>
      <c r="G58" s="106">
        <v>62.66</v>
      </c>
      <c r="H58" s="102">
        <f t="shared" si="22"/>
        <v>-85.77000000000001</v>
      </c>
      <c r="I58" s="213">
        <f t="shared" si="20"/>
        <v>0.42215185609378153</v>
      </c>
      <c r="J58" s="115">
        <f t="shared" si="24"/>
        <v>-681.34</v>
      </c>
      <c r="K58" s="155">
        <f t="shared" si="21"/>
        <v>0.08422043010752688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-215.1</v>
      </c>
      <c r="T58" s="155">
        <f t="shared" si="27"/>
        <v>0.22559043778801843</v>
      </c>
      <c r="U58" s="107">
        <f>F58-лютий!F58</f>
        <v>60</v>
      </c>
      <c r="V58" s="110">
        <f>G58-лютий!G58</f>
        <v>10.479999999999997</v>
      </c>
      <c r="W58" s="111">
        <f t="shared" si="23"/>
        <v>-49.52</v>
      </c>
      <c r="X58" s="155">
        <f t="shared" si="28"/>
        <v>0.1746666666666666</v>
      </c>
      <c r="Y58" s="197">
        <f t="shared" si="16"/>
        <v>-0.8292648740606723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20</v>
      </c>
      <c r="G59" s="106">
        <v>-18.38</v>
      </c>
      <c r="H59" s="102">
        <f t="shared" si="22"/>
        <v>-38.379999999999995</v>
      </c>
      <c r="I59" s="213">
        <f t="shared" si="20"/>
        <v>-0.9189999999999999</v>
      </c>
      <c r="J59" s="115">
        <f t="shared" si="24"/>
        <v>-133.88</v>
      </c>
      <c r="K59" s="155">
        <f t="shared" si="21"/>
        <v>-0.15913419913419913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-18.89</v>
      </c>
      <c r="T59" s="155">
        <f t="shared" si="27"/>
        <v>-36.03921568627451</v>
      </c>
      <c r="U59" s="107">
        <f>F59-лютий!F59</f>
        <v>10</v>
      </c>
      <c r="V59" s="110">
        <f>G59-лютий!G59</f>
        <v>-6.799999999999999</v>
      </c>
      <c r="W59" s="111">
        <f t="shared" si="23"/>
        <v>-16.799999999999997</v>
      </c>
      <c r="X59" s="155">
        <f t="shared" si="28"/>
        <v>-0.6799999999999999</v>
      </c>
      <c r="Y59" s="197">
        <f t="shared" si="16"/>
        <v>-37.04971437393855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284</v>
      </c>
      <c r="G60" s="106">
        <v>235.81</v>
      </c>
      <c r="H60" s="102">
        <f t="shared" si="22"/>
        <v>-48.19</v>
      </c>
      <c r="I60" s="213">
        <f t="shared" si="20"/>
        <v>0.8303169014084507</v>
      </c>
      <c r="J60" s="115">
        <f t="shared" si="24"/>
        <v>-1048.19</v>
      </c>
      <c r="K60" s="155">
        <f t="shared" si="21"/>
        <v>0.18365264797507788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-65.13999999999999</v>
      </c>
      <c r="T60" s="155">
        <f t="shared" si="27"/>
        <v>0.7835520850639641</v>
      </c>
      <c r="U60" s="107">
        <f>F60-лютий!F60</f>
        <v>100</v>
      </c>
      <c r="V60" s="110">
        <f>G60-лютий!G60</f>
        <v>58.620000000000005</v>
      </c>
      <c r="W60" s="111">
        <f t="shared" si="23"/>
        <v>-41.379999999999995</v>
      </c>
      <c r="X60" s="155">
        <f t="shared" si="28"/>
        <v>0.5862</v>
      </c>
      <c r="Y60" s="197">
        <f t="shared" si="16"/>
        <v>-0.28188429577145735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v>5690</v>
      </c>
      <c r="G62" s="106">
        <v>4932.71</v>
      </c>
      <c r="H62" s="102">
        <f t="shared" si="22"/>
        <v>-757.29</v>
      </c>
      <c r="I62" s="213">
        <f t="shared" si="20"/>
        <v>0.866908611599297</v>
      </c>
      <c r="J62" s="115">
        <f t="shared" si="24"/>
        <v>-16327.29</v>
      </c>
      <c r="K62" s="155">
        <f t="shared" si="21"/>
        <v>0.2320183443085607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1347.77</v>
      </c>
      <c r="T62" s="155">
        <f t="shared" si="27"/>
        <v>1.3759532935000307</v>
      </c>
      <c r="U62" s="107">
        <f>F62-лютий!F62</f>
        <v>1800</v>
      </c>
      <c r="V62" s="110">
        <f>G62-лютий!G62</f>
        <v>977.29</v>
      </c>
      <c r="W62" s="111">
        <f t="shared" si="23"/>
        <v>-822.71</v>
      </c>
      <c r="X62" s="155">
        <f t="shared" si="28"/>
        <v>0.5429388888888889</v>
      </c>
      <c r="Y62" s="197">
        <f t="shared" si="16"/>
        <v>0.31877517340738093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185</v>
      </c>
      <c r="G63" s="106">
        <v>157.82</v>
      </c>
      <c r="H63" s="102">
        <f t="shared" si="22"/>
        <v>-27.180000000000007</v>
      </c>
      <c r="I63" s="213">
        <f t="shared" si="20"/>
        <v>0.853081081081081</v>
      </c>
      <c r="J63" s="115">
        <f t="shared" si="24"/>
        <v>-609.1800000000001</v>
      </c>
      <c r="K63" s="155">
        <f t="shared" si="21"/>
        <v>0.20576271186440678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22.620000000000005</v>
      </c>
      <c r="T63" s="155">
        <f t="shared" si="27"/>
        <v>1.1673076923076924</v>
      </c>
      <c r="U63" s="107">
        <f>F63-лютий!F63</f>
        <v>64</v>
      </c>
      <c r="V63" s="110">
        <f>G63-лютий!G63</f>
        <v>36.129999999999995</v>
      </c>
      <c r="W63" s="111">
        <f t="shared" si="23"/>
        <v>-27.870000000000005</v>
      </c>
      <c r="X63" s="155">
        <f t="shared" si="28"/>
        <v>0.5645312499999999</v>
      </c>
      <c r="Y63" s="197">
        <f t="shared" si="16"/>
        <v>0.08708685967854457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8</v>
      </c>
      <c r="G64" s="106">
        <v>7.23</v>
      </c>
      <c r="H64" s="102">
        <f t="shared" si="22"/>
        <v>-0.7699999999999996</v>
      </c>
      <c r="I64" s="213">
        <f t="shared" si="20"/>
        <v>0.90375</v>
      </c>
      <c r="J64" s="115">
        <f t="shared" si="24"/>
        <v>-36.769999999999996</v>
      </c>
      <c r="K64" s="155">
        <f t="shared" si="21"/>
        <v>0.16431818181818184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3.2300000000000004</v>
      </c>
      <c r="T64" s="155">
        <f t="shared" si="27"/>
        <v>1.8075</v>
      </c>
      <c r="U64" s="107">
        <f>F64-лютий!F64</f>
        <v>4</v>
      </c>
      <c r="V64" s="110">
        <f>G64-лютий!G64</f>
        <v>0.5300000000000002</v>
      </c>
      <c r="W64" s="111">
        <f t="shared" si="23"/>
        <v>-3.4699999999999998</v>
      </c>
      <c r="X64" s="155">
        <f t="shared" si="28"/>
        <v>0.13250000000000006</v>
      </c>
      <c r="Y64" s="197">
        <f t="shared" si="16"/>
        <v>0.7457239382239382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1623.09</v>
      </c>
      <c r="S65" s="115">
        <f t="shared" si="5"/>
        <v>77.48000000000002</v>
      </c>
      <c r="T65" s="155">
        <f t="shared" si="27"/>
        <v>1.0477361082872791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0.13114022319173935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195.14</v>
      </c>
      <c r="G66" s="106">
        <v>127.21</v>
      </c>
      <c r="H66" s="102">
        <f t="shared" si="22"/>
        <v>-67.92999999999999</v>
      </c>
      <c r="I66" s="213">
        <f t="shared" si="20"/>
        <v>0.651890950087117</v>
      </c>
      <c r="J66" s="115">
        <f t="shared" si="24"/>
        <v>-738.79</v>
      </c>
      <c r="K66" s="155">
        <f t="shared" si="21"/>
        <v>0.14689376443418012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-118.79</v>
      </c>
      <c r="T66" s="155">
        <f t="shared" si="27"/>
        <v>0.5171138211382114</v>
      </c>
      <c r="U66" s="107">
        <f>F66-лютий!F66</f>
        <v>74.49999999999999</v>
      </c>
      <c r="V66" s="110">
        <f>G66-лютий!G66</f>
        <v>20.33</v>
      </c>
      <c r="W66" s="111">
        <f t="shared" si="23"/>
        <v>-54.16999999999999</v>
      </c>
      <c r="X66" s="155">
        <f t="shared" si="28"/>
        <v>0.27288590604026847</v>
      </c>
      <c r="Y66" s="197">
        <f t="shared" si="16"/>
        <v>-0.44916677960714135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160.42</v>
      </c>
      <c r="G67" s="94">
        <v>98.32</v>
      </c>
      <c r="H67" s="71">
        <f t="shared" si="22"/>
        <v>-62.099999999999994</v>
      </c>
      <c r="I67" s="209">
        <f t="shared" si="20"/>
        <v>0.6128911607031542</v>
      </c>
      <c r="J67" s="72">
        <f t="shared" si="24"/>
        <v>-629.8800000000001</v>
      </c>
      <c r="K67" s="75">
        <f t="shared" si="21"/>
        <v>0.13501785223839602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-122.62</v>
      </c>
      <c r="T67" s="204">
        <f t="shared" si="27"/>
        <v>0.44500769439666876</v>
      </c>
      <c r="U67" s="73">
        <f>F67-лютий!F67</f>
        <v>62.999999999999986</v>
      </c>
      <c r="V67" s="98">
        <f>G67-лютий!G67</f>
        <v>14.429999999999993</v>
      </c>
      <c r="W67" s="74">
        <f t="shared" si="23"/>
        <v>-48.56999999999999</v>
      </c>
      <c r="X67" s="75">
        <f t="shared" si="28"/>
        <v>0.22904761904761897</v>
      </c>
      <c r="Y67" s="197">
        <f t="shared" si="16"/>
        <v>-0.5123691823617652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0.1</v>
      </c>
      <c r="G68" s="94">
        <v>0.05</v>
      </c>
      <c r="H68" s="71">
        <f t="shared" si="22"/>
        <v>-0.05</v>
      </c>
      <c r="I68" s="209">
        <f t="shared" si="20"/>
        <v>0.5</v>
      </c>
      <c r="J68" s="72">
        <f t="shared" si="24"/>
        <v>-0.95</v>
      </c>
      <c r="K68" s="75">
        <f t="shared" si="21"/>
        <v>0.05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-0.05</v>
      </c>
      <c r="T68" s="204">
        <f t="shared" si="27"/>
        <v>0.5</v>
      </c>
      <c r="U68" s="73">
        <f>F68-лютий!F68</f>
        <v>0.1</v>
      </c>
      <c r="V68" s="98">
        <f>G68-лютий!G68</f>
        <v>0.010000000000000002</v>
      </c>
      <c r="W68" s="74">
        <f t="shared" si="23"/>
        <v>-0.09</v>
      </c>
      <c r="X68" s="75"/>
      <c r="Y68" s="197">
        <f t="shared" si="16"/>
        <v>-5.055555555555555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34.62</v>
      </c>
      <c r="G70" s="94">
        <v>28.83</v>
      </c>
      <c r="H70" s="71">
        <f t="shared" si="22"/>
        <v>-5.789999999999999</v>
      </c>
      <c r="I70" s="209">
        <f t="shared" si="20"/>
        <v>0.8327556325823223</v>
      </c>
      <c r="J70" s="72">
        <f t="shared" si="24"/>
        <v>-107.97000000000001</v>
      </c>
      <c r="K70" s="75">
        <f t="shared" si="21"/>
        <v>0.21074561403508768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3.8699999999999974</v>
      </c>
      <c r="T70" s="204">
        <f t="shared" si="27"/>
        <v>1.1550480769230769</v>
      </c>
      <c r="U70" s="73">
        <f>F70-лютий!F70</f>
        <v>11.399999999999999</v>
      </c>
      <c r="V70" s="98">
        <f>G70-лютий!G70</f>
        <v>5.68</v>
      </c>
      <c r="W70" s="74">
        <f t="shared" si="23"/>
        <v>-5.719999999999999</v>
      </c>
      <c r="X70" s="75">
        <f t="shared" si="28"/>
        <v>0.49824561403508777</v>
      </c>
      <c r="Y70" s="197">
        <f t="shared" si="16"/>
        <v>0.14485755853583693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1928.65</v>
      </c>
      <c r="G72" s="106">
        <v>1378.86</v>
      </c>
      <c r="H72" s="102">
        <f t="shared" si="22"/>
        <v>-549.7900000000002</v>
      </c>
      <c r="I72" s="213">
        <f t="shared" si="20"/>
        <v>0.7149353174500297</v>
      </c>
      <c r="J72" s="115">
        <f t="shared" si="24"/>
        <v>-6791.14</v>
      </c>
      <c r="K72" s="155">
        <f t="shared" si="21"/>
        <v>0.16877111383108934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-1696.8700000000001</v>
      </c>
      <c r="T72" s="155">
        <f t="shared" si="27"/>
        <v>0.44830332961605857</v>
      </c>
      <c r="U72" s="107">
        <f>F72-лютий!F72</f>
        <v>680</v>
      </c>
      <c r="V72" s="110">
        <f>G72-лютий!G72</f>
        <v>306.7099999999998</v>
      </c>
      <c r="W72" s="111">
        <f t="shared" si="23"/>
        <v>-373.2900000000002</v>
      </c>
      <c r="X72" s="155">
        <f t="shared" si="28"/>
        <v>0.45104411764705854</v>
      </c>
      <c r="Y72" s="197">
        <f t="shared" si="16"/>
        <v>-0.5619700501131832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2"/>
        <v>0.11</v>
      </c>
      <c r="I78" s="213" t="e">
        <f>G78/F78</f>
        <v>#DIV/0!</v>
      </c>
      <c r="J78" s="115">
        <f t="shared" si="24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7"/>
        <v>-0.020637898686679174</v>
      </c>
      <c r="U78" s="107">
        <f>F78-лютий!F78</f>
        <v>0</v>
      </c>
      <c r="V78" s="110">
        <f>G78-лютий!G78</f>
        <v>0</v>
      </c>
      <c r="W78" s="111">
        <f t="shared" si="23"/>
        <v>0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313081.06999999995</v>
      </c>
      <c r="H79" s="103">
        <f>G79-F79</f>
        <v>-59114.48700000008</v>
      </c>
      <c r="I79" s="210">
        <f>G79/F79</f>
        <v>0.8411735823058197</v>
      </c>
      <c r="J79" s="104">
        <f>G79-E79</f>
        <v>-1314836.63</v>
      </c>
      <c r="K79" s="156">
        <f>G79/E79</f>
        <v>0.19231996187522254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5652.109999999928</v>
      </c>
      <c r="T79" s="156">
        <f>G79/R79</f>
        <v>1.0183850929333396</v>
      </c>
      <c r="U79" s="103">
        <f>U8+U53+U77+U78</f>
        <v>123391.9</v>
      </c>
      <c r="V79" s="103">
        <f>V8+V53+V77+V78</f>
        <v>64238.62000000001</v>
      </c>
      <c r="W79" s="135">
        <f>V79-U79</f>
        <v>-59153.279999999984</v>
      </c>
      <c r="X79" s="156">
        <f>V79/U79</f>
        <v>0.5206064579603686</v>
      </c>
      <c r="Y79" s="197">
        <f t="shared" si="16"/>
        <v>-0.14524737258412146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-4193.54</v>
      </c>
      <c r="K88" s="147">
        <f>G88/E88</f>
        <v>0.16129200000000002</v>
      </c>
      <c r="L88" s="117"/>
      <c r="M88" s="117"/>
      <c r="N88" s="117"/>
      <c r="O88" s="117">
        <v>938.14</v>
      </c>
      <c r="P88" s="117">
        <f t="shared" si="32"/>
        <v>4061.86</v>
      </c>
      <c r="Q88" s="147">
        <f t="shared" si="33"/>
        <v>5.329694928262306</v>
      </c>
      <c r="R88" s="117">
        <v>0.11</v>
      </c>
      <c r="S88" s="117">
        <f t="shared" si="29"/>
        <v>806.35</v>
      </c>
      <c r="T88" s="147">
        <f t="shared" si="30"/>
        <v>7331.454545454546</v>
      </c>
      <c r="U88" s="112">
        <f>F88-лютий!F88</f>
        <v>0</v>
      </c>
      <c r="V88" s="118">
        <f>G88-лютий!G88</f>
        <v>0.01999999999998181</v>
      </c>
      <c r="W88" s="117">
        <f t="shared" si="34"/>
        <v>0.01999999999998181</v>
      </c>
      <c r="X88" s="147" t="e">
        <f>V88/U88</f>
        <v>#DIV/0!</v>
      </c>
      <c r="Y88" s="197">
        <f t="shared" si="16"/>
        <v>7326.124850526284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2015</v>
      </c>
      <c r="G89" s="126">
        <v>1123.71</v>
      </c>
      <c r="H89" s="112">
        <f t="shared" si="31"/>
        <v>-891.29</v>
      </c>
      <c r="I89" s="213">
        <f>G89/F89</f>
        <v>0.5576724565756824</v>
      </c>
      <c r="J89" s="117">
        <f aca="true" t="shared" si="35" ref="J89:J98">G89-E89</f>
        <v>-15325.29</v>
      </c>
      <c r="K89" s="147">
        <f>G89/E89</f>
        <v>0.06831479117271567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956.51</v>
      </c>
      <c r="T89" s="147">
        <f t="shared" si="30"/>
        <v>6.720753588516747</v>
      </c>
      <c r="U89" s="112">
        <f>F89-лютий!F89</f>
        <v>1000</v>
      </c>
      <c r="V89" s="118">
        <f>G89-лютий!G89</f>
        <v>929.26</v>
      </c>
      <c r="W89" s="117">
        <f t="shared" si="34"/>
        <v>-70.74000000000001</v>
      </c>
      <c r="X89" s="147">
        <f>V89/U89</f>
        <v>0.92926</v>
      </c>
      <c r="Y89" s="197">
        <f t="shared" si="16"/>
        <v>4.7008976271235134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6000</v>
      </c>
      <c r="G90" s="126">
        <v>1387.79</v>
      </c>
      <c r="H90" s="112">
        <f t="shared" si="31"/>
        <v>-4612.21</v>
      </c>
      <c r="I90" s="213">
        <f>G90/F90</f>
        <v>0.23129833333333333</v>
      </c>
      <c r="J90" s="117">
        <f t="shared" si="35"/>
        <v>-20612.21</v>
      </c>
      <c r="K90" s="147">
        <f>G90/E90</f>
        <v>0.06308136363636363</v>
      </c>
      <c r="L90" s="117"/>
      <c r="M90" s="117"/>
      <c r="N90" s="117"/>
      <c r="O90" s="117">
        <v>17305.88</v>
      </c>
      <c r="P90" s="117">
        <f t="shared" si="32"/>
        <v>4694.119999999999</v>
      </c>
      <c r="Q90" s="147">
        <f t="shared" si="33"/>
        <v>1.2712442245063527</v>
      </c>
      <c r="R90" s="117">
        <v>1214.24</v>
      </c>
      <c r="S90" s="117">
        <f t="shared" si="29"/>
        <v>173.54999999999995</v>
      </c>
      <c r="T90" s="147">
        <f t="shared" si="30"/>
        <v>1.142928910264857</v>
      </c>
      <c r="U90" s="112">
        <f>F90-лютий!F90</f>
        <v>3000</v>
      </c>
      <c r="V90" s="118">
        <f>G90-лютий!G90</f>
        <v>1056.6399999999999</v>
      </c>
      <c r="W90" s="117">
        <f t="shared" si="34"/>
        <v>-1943.3600000000001</v>
      </c>
      <c r="X90" s="147">
        <f>V90/U90</f>
        <v>0.35221333333333327</v>
      </c>
      <c r="Y90" s="197">
        <f t="shared" si="16"/>
        <v>-0.12831531424149567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8827.429</v>
      </c>
      <c r="G92" s="128">
        <f>G88+G89+G90+G91</f>
        <v>3320.96</v>
      </c>
      <c r="H92" s="129">
        <f t="shared" si="31"/>
        <v>-5506.469</v>
      </c>
      <c r="I92" s="216">
        <f>G92/F92</f>
        <v>0.3762091997568035</v>
      </c>
      <c r="J92" s="131">
        <f t="shared" si="35"/>
        <v>-40152.04</v>
      </c>
      <c r="K92" s="151">
        <f>G92/E92</f>
        <v>0.07639132335012537</v>
      </c>
      <c r="L92" s="131"/>
      <c r="M92" s="131"/>
      <c r="N92" s="131"/>
      <c r="O92" s="131">
        <v>26407.66</v>
      </c>
      <c r="P92" s="131">
        <f t="shared" si="32"/>
        <v>17065.34</v>
      </c>
      <c r="Q92" s="151">
        <f t="shared" si="33"/>
        <v>1.6462268902280626</v>
      </c>
      <c r="R92" s="131">
        <v>1384.55474</v>
      </c>
      <c r="S92" s="117">
        <f t="shared" si="29"/>
        <v>1936.40526</v>
      </c>
      <c r="T92" s="147">
        <f t="shared" si="30"/>
        <v>2.398576166082101</v>
      </c>
      <c r="U92" s="129">
        <f>F92-лютий!F92</f>
        <v>4002</v>
      </c>
      <c r="V92" s="174">
        <f>G92-лютий!G92</f>
        <v>1986.92</v>
      </c>
      <c r="W92" s="131">
        <f t="shared" si="34"/>
        <v>-2015.08</v>
      </c>
      <c r="X92" s="151">
        <f>V92/U92</f>
        <v>0.4964817591204398</v>
      </c>
      <c r="Y92" s="197">
        <f t="shared" si="16"/>
        <v>0.7523492758540382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7</v>
      </c>
      <c r="G93" s="126">
        <v>1.24</v>
      </c>
      <c r="H93" s="112">
        <f t="shared" si="31"/>
        <v>-5.76</v>
      </c>
      <c r="I93" s="213"/>
      <c r="J93" s="117">
        <f t="shared" si="35"/>
        <v>-41.76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-7.539999999999999</v>
      </c>
      <c r="T93" s="147">
        <f t="shared" si="30"/>
        <v>0.14123006833712984</v>
      </c>
      <c r="U93" s="112">
        <f>F93-лютий!F93</f>
        <v>4</v>
      </c>
      <c r="V93" s="118">
        <f>G93-лютий!G93</f>
        <v>1.22</v>
      </c>
      <c r="W93" s="117">
        <f t="shared" si="34"/>
        <v>-2.7800000000000002</v>
      </c>
      <c r="X93" s="147"/>
      <c r="Y93" s="197">
        <f t="shared" si="16"/>
        <v>-0.7332869135624024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2819.75</v>
      </c>
      <c r="G95" s="126">
        <v>2378.6</v>
      </c>
      <c r="H95" s="112">
        <f t="shared" si="31"/>
        <v>-441.1500000000001</v>
      </c>
      <c r="I95" s="213">
        <f>G95/F95</f>
        <v>0.843549960102846</v>
      </c>
      <c r="J95" s="117">
        <f t="shared" si="35"/>
        <v>-6671.4</v>
      </c>
      <c r="K95" s="147">
        <f>G95/E95</f>
        <v>0.2628287292817679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160.6500000000001</v>
      </c>
      <c r="T95" s="147">
        <f t="shared" si="30"/>
        <v>1.072431750039451</v>
      </c>
      <c r="U95" s="112">
        <f>F95-лютий!F95</f>
        <v>1</v>
      </c>
      <c r="V95" s="118">
        <f>G95-лютий!G95</f>
        <v>0.36000000000012733</v>
      </c>
      <c r="W95" s="117">
        <f t="shared" si="34"/>
        <v>-0.6399999999998727</v>
      </c>
      <c r="X95" s="147">
        <f>V95/U95</f>
        <v>0.36000000000012733</v>
      </c>
      <c r="Y95" s="197">
        <f t="shared" si="16"/>
        <v>-0.05403919696787063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2379.8399999999997</v>
      </c>
      <c r="H97" s="129">
        <f t="shared" si="31"/>
        <v>-446.9100000000003</v>
      </c>
      <c r="I97" s="216">
        <f>G97/F97</f>
        <v>0.8418997081453965</v>
      </c>
      <c r="J97" s="131">
        <f t="shared" si="35"/>
        <v>-6713.16</v>
      </c>
      <c r="K97" s="151">
        <f>G97/E97</f>
        <v>0.2617222038931046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153.07999999999947</v>
      </c>
      <c r="T97" s="147">
        <f t="shared" si="30"/>
        <v>1.0687456214410171</v>
      </c>
      <c r="U97" s="129">
        <f>F97-лютий!F97</f>
        <v>5</v>
      </c>
      <c r="V97" s="174">
        <f>G97-лютий!G97</f>
        <v>1.5799999999999272</v>
      </c>
      <c r="W97" s="131">
        <f t="shared" si="34"/>
        <v>-3.4200000000000728</v>
      </c>
      <c r="X97" s="151">
        <f>V97/U97</f>
        <v>0.31599999999998546</v>
      </c>
      <c r="Y97" s="197">
        <f t="shared" si="16"/>
        <v>-0.056178758848496546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5.22522</v>
      </c>
      <c r="G98" s="126">
        <v>6.73</v>
      </c>
      <c r="H98" s="112">
        <f t="shared" si="31"/>
        <v>1.5047800000000002</v>
      </c>
      <c r="I98" s="213">
        <f>G98/F98</f>
        <v>1.2879840466047363</v>
      </c>
      <c r="J98" s="117">
        <f t="shared" si="35"/>
        <v>-12.683</v>
      </c>
      <c r="K98" s="147">
        <f>G98/E98</f>
        <v>0.3466749085664246</v>
      </c>
      <c r="L98" s="117"/>
      <c r="M98" s="117"/>
      <c r="N98" s="117"/>
      <c r="O98" s="117">
        <v>37.96</v>
      </c>
      <c r="P98" s="117">
        <f t="shared" si="32"/>
        <v>-18.547</v>
      </c>
      <c r="Q98" s="147">
        <f t="shared" si="33"/>
        <v>0.5114067439409905</v>
      </c>
      <c r="R98" s="131">
        <v>7.12</v>
      </c>
      <c r="S98" s="117">
        <f t="shared" si="29"/>
        <v>-0.3899999999999997</v>
      </c>
      <c r="T98" s="147">
        <f t="shared" si="30"/>
        <v>0.9452247191011236</v>
      </c>
      <c r="U98" s="112">
        <f>F98-лютий!F98</f>
        <v>1.7652200000000002</v>
      </c>
      <c r="V98" s="118">
        <f>G98-лютий!G98</f>
        <v>2.9500000000000006</v>
      </c>
      <c r="W98" s="117">
        <f t="shared" si="34"/>
        <v>1.1847800000000004</v>
      </c>
      <c r="X98" s="147">
        <f>V98/U98</f>
        <v>1.6711797962860155</v>
      </c>
      <c r="Y98" s="197">
        <f t="shared" si="16"/>
        <v>0.4338179751601331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11659.40422</v>
      </c>
      <c r="G100" s="183">
        <f>G86+G87+G92+G97+G98</f>
        <v>5707.539999999999</v>
      </c>
      <c r="H100" s="184">
        <f>G100-F100</f>
        <v>-5951.864220000001</v>
      </c>
      <c r="I100" s="217">
        <f>G100/F100</f>
        <v>0.48952243976665205</v>
      </c>
      <c r="J100" s="177">
        <f>G100-E100</f>
        <v>-46877.873</v>
      </c>
      <c r="K100" s="178">
        <f>G100/E100</f>
        <v>0.10853846484004982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3654.01</v>
      </c>
      <c r="S100" s="177">
        <f>G100-R100</f>
        <v>2053.529999999999</v>
      </c>
      <c r="T100" s="178">
        <f t="shared" si="30"/>
        <v>1.5619935358688122</v>
      </c>
      <c r="U100" s="183">
        <f>U86+U87+U92+U97+U98</f>
        <v>4008.76522</v>
      </c>
      <c r="V100" s="183">
        <f>V86+V87+V92+V97+V98</f>
        <v>1991.45</v>
      </c>
      <c r="W100" s="177">
        <f>V100-U100</f>
        <v>-2017.3152200000002</v>
      </c>
      <c r="X100" s="178">
        <f>V100/U100</f>
        <v>0.49677391683217603</v>
      </c>
      <c r="Y100" s="197">
        <f>T100-Q100</f>
        <v>0.040502796245233785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383854.96122000006</v>
      </c>
      <c r="G101" s="183">
        <f>G79+G100</f>
        <v>318788.6099999999</v>
      </c>
      <c r="H101" s="184">
        <f>G101-F101</f>
        <v>-65066.35122000013</v>
      </c>
      <c r="I101" s="217">
        <f>G101/F101</f>
        <v>0.8304923531189989</v>
      </c>
      <c r="J101" s="177">
        <f>G101-E101</f>
        <v>-1361714.503</v>
      </c>
      <c r="K101" s="178">
        <f>G101/E101</f>
        <v>0.18969831566149556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311082.97000000003</v>
      </c>
      <c r="S101" s="177">
        <f>S79+S100</f>
        <v>7705.639999999927</v>
      </c>
      <c r="T101" s="178">
        <f t="shared" si="30"/>
        <v>1.0247703691397825</v>
      </c>
      <c r="U101" s="184">
        <f>U79+U100</f>
        <v>127400.66522</v>
      </c>
      <c r="V101" s="184">
        <f>V79+V100</f>
        <v>66230.07</v>
      </c>
      <c r="W101" s="177">
        <f>V101-U101</f>
        <v>-61170.59521999999</v>
      </c>
      <c r="X101" s="178">
        <f>V101/U101</f>
        <v>0.5198565477317687</v>
      </c>
      <c r="Y101" s="197">
        <f>T101-Q101</f>
        <v>-0.1474897301238518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11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0" t="s">
        <v>145</v>
      </c>
      <c r="C104" s="261"/>
      <c r="D104" s="4" t="s">
        <v>24</v>
      </c>
      <c r="F104" s="78"/>
      <c r="G104" s="261">
        <f>IF(H79&lt;0,ABS(H79/C103),0)</f>
        <v>5374.04427272728</v>
      </c>
      <c r="H104" s="262"/>
      <c r="I104" s="262"/>
      <c r="J104" s="262"/>
      <c r="V104" s="261">
        <f>IF(W79&lt;0,ABS(W79/C103),0)</f>
        <v>5377.570909090908</v>
      </c>
    </row>
    <row r="105" spans="2:7" ht="30.75">
      <c r="B105" s="263" t="s">
        <v>146</v>
      </c>
      <c r="C105" s="264">
        <v>43175</v>
      </c>
      <c r="D105" s="261"/>
      <c r="E105" s="261">
        <v>16873.4</v>
      </c>
      <c r="F105" s="78"/>
      <c r="G105" s="4" t="s">
        <v>147</v>
      </c>
    </row>
    <row r="106" spans="3:10" ht="15">
      <c r="C106" s="264">
        <v>43174</v>
      </c>
      <c r="D106" s="261"/>
      <c r="E106" s="261">
        <v>8406.2</v>
      </c>
      <c r="F106" s="78"/>
      <c r="G106" s="276"/>
      <c r="H106" s="276"/>
      <c r="I106" s="265"/>
      <c r="J106" s="266"/>
    </row>
    <row r="107" spans="3:10" ht="15">
      <c r="C107" s="264">
        <v>43173</v>
      </c>
      <c r="D107" s="261"/>
      <c r="E107" s="261">
        <v>3966.1</v>
      </c>
      <c r="F107" s="78"/>
      <c r="G107" s="276"/>
      <c r="H107" s="276"/>
      <c r="I107" s="265"/>
      <c r="J107" s="267"/>
    </row>
    <row r="108" spans="3:10" ht="15">
      <c r="C108" s="264"/>
      <c r="D108" s="4"/>
      <c r="F108" s="268"/>
      <c r="G108" s="277"/>
      <c r="H108" s="277"/>
      <c r="I108" s="269"/>
      <c r="J108" s="266"/>
    </row>
    <row r="109" spans="2:10" ht="16.5">
      <c r="B109" s="278" t="s">
        <v>148</v>
      </c>
      <c r="C109" s="279"/>
      <c r="D109" s="270"/>
      <c r="E109" s="273">
        <v>956.14859</v>
      </c>
      <c r="F109" s="271" t="s">
        <v>149</v>
      </c>
      <c r="G109" s="276"/>
      <c r="H109" s="276"/>
      <c r="I109" s="272"/>
      <c r="J109" s="266"/>
    </row>
  </sheetData>
  <sheetProtection/>
  <mergeCells count="27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G106:H106"/>
    <mergeCell ref="G107:H107"/>
    <mergeCell ref="G108:H108"/>
    <mergeCell ref="B109:C109"/>
    <mergeCell ref="G109:H109"/>
  </mergeCells>
  <printOptions/>
  <pageMargins left="0.3937007874015748" right="0" top="0" bottom="0" header="0" footer="0"/>
  <pageSetup fitToHeight="3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9"/>
  <sheetViews>
    <sheetView zoomScale="78" zoomScaleNormal="78" zoomScalePageLayoutView="0" workbookViewId="0" topLeftCell="B1">
      <pane xSplit="2" ySplit="8" topLeftCell="D9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1" sqref="B11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customWidth="1"/>
    <col min="26" max="16384" width="9.125" style="4" customWidth="1"/>
  </cols>
  <sheetData>
    <row r="1" spans="1:25" s="1" customFormat="1" ht="26.25" customHeight="1">
      <c r="A1" s="298" t="s">
        <v>154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186"/>
    </row>
    <row r="2" spans="2:25" s="1" customFormat="1" ht="15.75" customHeight="1">
      <c r="B2" s="299"/>
      <c r="C2" s="299"/>
      <c r="D2" s="299"/>
      <c r="E2" s="299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0"/>
      <c r="B3" s="302"/>
      <c r="C3" s="303" t="s">
        <v>0</v>
      </c>
      <c r="D3" s="304" t="s">
        <v>131</v>
      </c>
      <c r="E3" s="304" t="s">
        <v>131</v>
      </c>
      <c r="F3" s="25"/>
      <c r="G3" s="305" t="s">
        <v>26</v>
      </c>
      <c r="H3" s="306"/>
      <c r="I3" s="306"/>
      <c r="J3" s="306"/>
      <c r="K3" s="307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08" t="s">
        <v>141</v>
      </c>
      <c r="V3" s="309" t="s">
        <v>136</v>
      </c>
      <c r="W3" s="309"/>
      <c r="X3" s="309"/>
      <c r="Y3" s="194"/>
    </row>
    <row r="4" spans="1:24" ht="22.5" customHeight="1">
      <c r="A4" s="300"/>
      <c r="B4" s="302"/>
      <c r="C4" s="303"/>
      <c r="D4" s="304"/>
      <c r="E4" s="304"/>
      <c r="F4" s="292" t="s">
        <v>139</v>
      </c>
      <c r="G4" s="294" t="s">
        <v>31</v>
      </c>
      <c r="H4" s="282" t="s">
        <v>129</v>
      </c>
      <c r="I4" s="296" t="s">
        <v>130</v>
      </c>
      <c r="J4" s="282" t="s">
        <v>132</v>
      </c>
      <c r="K4" s="296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6"/>
      <c r="V4" s="280" t="s">
        <v>155</v>
      </c>
      <c r="W4" s="282" t="s">
        <v>44</v>
      </c>
      <c r="X4" s="284" t="s">
        <v>43</v>
      </c>
    </row>
    <row r="5" spans="1:24" ht="67.5" customHeight="1">
      <c r="A5" s="301"/>
      <c r="B5" s="302"/>
      <c r="C5" s="303"/>
      <c r="D5" s="304"/>
      <c r="E5" s="304"/>
      <c r="F5" s="293"/>
      <c r="G5" s="295"/>
      <c r="H5" s="283"/>
      <c r="I5" s="297"/>
      <c r="J5" s="283"/>
      <c r="K5" s="297"/>
      <c r="L5" s="285" t="s">
        <v>135</v>
      </c>
      <c r="M5" s="286"/>
      <c r="N5" s="287"/>
      <c r="O5" s="288" t="s">
        <v>153</v>
      </c>
      <c r="P5" s="289"/>
      <c r="Q5" s="290"/>
      <c r="R5" s="291" t="s">
        <v>152</v>
      </c>
      <c r="S5" s="291"/>
      <c r="T5" s="291"/>
      <c r="U5" s="297"/>
      <c r="V5" s="281"/>
      <c r="W5" s="283"/>
      <c r="X5" s="284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0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aca="true" t="shared" si="19" ref="X36:X41">V36/U36*100</f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 hidden="1">
      <c r="B104" s="260" t="s">
        <v>145</v>
      </c>
      <c r="C104" s="261"/>
      <c r="D104" s="4" t="s">
        <v>24</v>
      </c>
      <c r="F104" s="78"/>
      <c r="G104" s="261">
        <f>IF(H79&lt;0,ABS(H79/C103),0)</f>
        <v>0</v>
      </c>
      <c r="H104" s="262"/>
      <c r="I104" s="262"/>
      <c r="J104" s="262"/>
      <c r="V104" s="261">
        <f>IF(W79&lt;0,ABS(W79/C103),0)</f>
        <v>0</v>
      </c>
    </row>
    <row r="105" spans="2:7" ht="30.75" hidden="1">
      <c r="B105" s="263" t="s">
        <v>146</v>
      </c>
      <c r="C105" s="264">
        <v>43159</v>
      </c>
      <c r="D105" s="261"/>
      <c r="E105" s="261">
        <v>14510.3</v>
      </c>
      <c r="F105" s="78"/>
      <c r="G105" s="4" t="s">
        <v>147</v>
      </c>
    </row>
    <row r="106" spans="3:10" ht="15" hidden="1">
      <c r="C106" s="264">
        <v>43158</v>
      </c>
      <c r="D106" s="261"/>
      <c r="E106" s="261">
        <v>11132</v>
      </c>
      <c r="F106" s="78"/>
      <c r="G106" s="276"/>
      <c r="H106" s="276"/>
      <c r="I106" s="265"/>
      <c r="J106" s="266"/>
    </row>
    <row r="107" spans="3:10" ht="15" hidden="1">
      <c r="C107" s="264">
        <v>43157</v>
      </c>
      <c r="D107" s="261"/>
      <c r="E107" s="261">
        <v>4296.6</v>
      </c>
      <c r="F107" s="78"/>
      <c r="G107" s="276"/>
      <c r="H107" s="276"/>
      <c r="I107" s="265"/>
      <c r="J107" s="267"/>
    </row>
    <row r="108" spans="3:10" ht="15" hidden="1">
      <c r="C108" s="264"/>
      <c r="D108" s="4"/>
      <c r="F108" s="268"/>
      <c r="G108" s="277"/>
      <c r="H108" s="277"/>
      <c r="I108" s="269"/>
      <c r="J108" s="266"/>
    </row>
    <row r="109" spans="2:10" ht="16.5" hidden="1">
      <c r="B109" s="278" t="s">
        <v>148</v>
      </c>
      <c r="C109" s="279"/>
      <c r="D109" s="270"/>
      <c r="E109" s="273">
        <v>144.8304</v>
      </c>
      <c r="F109" s="271" t="s">
        <v>149</v>
      </c>
      <c r="G109" s="276"/>
      <c r="H109" s="276"/>
      <c r="I109" s="272"/>
      <c r="J109" s="266"/>
    </row>
  </sheetData>
  <sheetProtection/>
  <mergeCells count="27"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D3:D5"/>
    <mergeCell ref="W4:W5"/>
    <mergeCell ref="X4:X5"/>
    <mergeCell ref="L5:N5"/>
    <mergeCell ref="O5:Q5"/>
    <mergeCell ref="R5:T5"/>
    <mergeCell ref="G4:G5"/>
  </mergeCells>
  <printOptions/>
  <pageMargins left="0.31496062992125984" right="0" top="0" bottom="0" header="0" footer="0"/>
  <pageSetup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9"/>
  <sheetViews>
    <sheetView zoomScale="69" zoomScaleNormal="69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22" sqref="B12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3.125" style="4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298" t="s">
        <v>128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186"/>
    </row>
    <row r="2" spans="2:25" s="1" customFormat="1" ht="15.75" customHeight="1">
      <c r="B2" s="299"/>
      <c r="C2" s="299"/>
      <c r="D2" s="299"/>
      <c r="E2" s="299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0"/>
      <c r="B3" s="302"/>
      <c r="C3" s="303" t="s">
        <v>0</v>
      </c>
      <c r="D3" s="313" t="s">
        <v>131</v>
      </c>
      <c r="E3" s="304" t="s">
        <v>131</v>
      </c>
      <c r="F3" s="25"/>
      <c r="G3" s="305" t="s">
        <v>26</v>
      </c>
      <c r="H3" s="306"/>
      <c r="I3" s="306"/>
      <c r="J3" s="306"/>
      <c r="K3" s="307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08" t="s">
        <v>140</v>
      </c>
      <c r="V3" s="309" t="s">
        <v>124</v>
      </c>
      <c r="W3" s="309"/>
      <c r="X3" s="309"/>
      <c r="Y3" s="194"/>
    </row>
    <row r="4" spans="1:24" ht="22.5" customHeight="1">
      <c r="A4" s="300"/>
      <c r="B4" s="302"/>
      <c r="C4" s="303"/>
      <c r="D4" s="314"/>
      <c r="E4" s="304"/>
      <c r="F4" s="292" t="s">
        <v>138</v>
      </c>
      <c r="G4" s="294" t="s">
        <v>31</v>
      </c>
      <c r="H4" s="282" t="s">
        <v>122</v>
      </c>
      <c r="I4" s="296" t="s">
        <v>123</v>
      </c>
      <c r="J4" s="282" t="s">
        <v>132</v>
      </c>
      <c r="K4" s="296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6"/>
      <c r="V4" s="280" t="s">
        <v>137</v>
      </c>
      <c r="W4" s="282" t="s">
        <v>44</v>
      </c>
      <c r="X4" s="284" t="s">
        <v>43</v>
      </c>
    </row>
    <row r="5" spans="1:24" ht="67.5" customHeight="1">
      <c r="A5" s="301"/>
      <c r="B5" s="302"/>
      <c r="C5" s="303"/>
      <c r="D5" s="315"/>
      <c r="E5" s="304"/>
      <c r="F5" s="293"/>
      <c r="G5" s="295"/>
      <c r="H5" s="283"/>
      <c r="I5" s="297"/>
      <c r="J5" s="283"/>
      <c r="K5" s="297"/>
      <c r="L5" s="285" t="s">
        <v>109</v>
      </c>
      <c r="M5" s="286"/>
      <c r="N5" s="287"/>
      <c r="O5" s="310" t="s">
        <v>125</v>
      </c>
      <c r="P5" s="311"/>
      <c r="Q5" s="312"/>
      <c r="R5" s="291" t="s">
        <v>127</v>
      </c>
      <c r="S5" s="291"/>
      <c r="T5" s="291"/>
      <c r="U5" s="297"/>
      <c r="V5" s="281"/>
      <c r="W5" s="283"/>
      <c r="X5" s="284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8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8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0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7"/>
    </row>
    <row r="25" spans="1:26" s="6" customFormat="1" ht="18">
      <c r="A25" s="8"/>
      <c r="B25" s="41" t="s">
        <v>61</v>
      </c>
      <c r="C25" s="84"/>
      <c r="D25" s="251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42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42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42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42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1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229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229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1">
        <f>D36+D37</f>
        <v>187776</v>
      </c>
      <c r="E35" s="257">
        <f>E36+E37</f>
        <v>187776</v>
      </c>
      <c r="F35" s="257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42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42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42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42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8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8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3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2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2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3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3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4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8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5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5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58" t="s">
        <v>142</v>
      </c>
      <c r="D102" s="4"/>
      <c r="F102" s="78"/>
      <c r="G102" s="4"/>
      <c r="Y102" s="199"/>
    </row>
    <row r="103" spans="2:25" ht="15">
      <c r="B103" s="4" t="s">
        <v>143</v>
      </c>
      <c r="C103" s="259">
        <v>0</v>
      </c>
      <c r="D103" s="4" t="s">
        <v>144</v>
      </c>
      <c r="F103" s="78"/>
      <c r="G103" s="4"/>
      <c r="Y103" s="199"/>
    </row>
    <row r="104" spans="2:25" ht="30.75">
      <c r="B104" s="260" t="s">
        <v>145</v>
      </c>
      <c r="C104" s="261" t="e">
        <f>IF(W79&lt;0,ABS(W79/C103),0)</f>
        <v>#DIV/0!</v>
      </c>
      <c r="D104" s="4" t="s">
        <v>24</v>
      </c>
      <c r="F104" s="78"/>
      <c r="G104" s="261" t="e">
        <f>IF(H79&lt;0,ABS(H79/C103),0)</f>
        <v>#DIV/0!</v>
      </c>
      <c r="H104" s="262"/>
      <c r="I104" s="262"/>
      <c r="J104" s="262"/>
      <c r="V104" s="261" t="e">
        <f>IF(W79&lt;0,ABS(W79/C103),0)</f>
        <v>#DIV/0!</v>
      </c>
      <c r="Y104" s="199"/>
    </row>
    <row r="105" spans="2:25" ht="30.75">
      <c r="B105" s="263" t="s">
        <v>146</v>
      </c>
      <c r="C105" s="264">
        <v>43129</v>
      </c>
      <c r="D105" s="261"/>
      <c r="E105" s="261">
        <v>2330.8</v>
      </c>
      <c r="F105" s="78"/>
      <c r="G105" s="4" t="s">
        <v>147</v>
      </c>
      <c r="Y105" s="199"/>
    </row>
    <row r="106" spans="3:25" ht="15">
      <c r="C106" s="264">
        <v>43130</v>
      </c>
      <c r="D106" s="261"/>
      <c r="E106" s="261">
        <v>15629.9</v>
      </c>
      <c r="F106" s="78"/>
      <c r="G106" s="276"/>
      <c r="H106" s="276"/>
      <c r="I106" s="265"/>
      <c r="J106" s="266"/>
      <c r="Y106" s="199"/>
    </row>
    <row r="107" spans="3:25" ht="15">
      <c r="C107" s="264">
        <v>43131</v>
      </c>
      <c r="D107" s="261"/>
      <c r="E107" s="261">
        <v>15417.7</v>
      </c>
      <c r="F107" s="78"/>
      <c r="G107" s="276"/>
      <c r="H107" s="276"/>
      <c r="I107" s="265"/>
      <c r="J107" s="267"/>
      <c r="Y107" s="199"/>
    </row>
    <row r="108" spans="3:25" ht="15">
      <c r="C108" s="264"/>
      <c r="D108" s="4"/>
      <c r="F108" s="268"/>
      <c r="G108" s="277"/>
      <c r="H108" s="277"/>
      <c r="I108" s="269"/>
      <c r="J108" s="266"/>
      <c r="Y108" s="199"/>
    </row>
    <row r="109" spans="2:25" ht="16.5">
      <c r="B109" s="278" t="s">
        <v>148</v>
      </c>
      <c r="C109" s="278"/>
      <c r="D109" s="270"/>
      <c r="E109" s="270">
        <f>3396166.95/1000</f>
        <v>3396.1669500000003</v>
      </c>
      <c r="F109" s="271" t="s">
        <v>149</v>
      </c>
      <c r="G109" s="276"/>
      <c r="H109" s="276"/>
      <c r="I109" s="272"/>
      <c r="J109" s="266"/>
      <c r="Y109" s="199"/>
    </row>
  </sheetData>
  <sheetProtection/>
  <mergeCells count="27">
    <mergeCell ref="B109:C109"/>
    <mergeCell ref="G109:H109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2018-03-19T11:09:04Z</cp:lastPrinted>
  <dcterms:created xsi:type="dcterms:W3CDTF">2003-07-28T11:27:56Z</dcterms:created>
  <dcterms:modified xsi:type="dcterms:W3CDTF">2018-03-19T12:20:26Z</dcterms:modified>
  <cp:category/>
  <cp:version/>
  <cp:contentType/>
  <cp:contentStatus/>
</cp:coreProperties>
</file>